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VPFAProjects\HB4141\TFAB FY2020\Meetings\4_22Nov2019\Materials\"/>
    </mc:Choice>
  </mc:AlternateContent>
  <bookViews>
    <workbookView xWindow="-120" yWindow="-120" windowWidth="29040" windowHeight="15840" tabRatio="500"/>
  </bookViews>
  <sheets>
    <sheet name="FY21 Tuition Calculator" sheetId="4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4" l="1"/>
  <c r="K11" i="4"/>
  <c r="L11" i="4"/>
  <c r="H4" i="4" l="1"/>
  <c r="D11" i="4"/>
  <c r="C6" i="4" l="1"/>
  <c r="C12" i="4" s="1"/>
  <c r="D6" i="4" l="1"/>
  <c r="D12" i="4" s="1"/>
  <c r="C7" i="4"/>
  <c r="D7" i="4"/>
  <c r="D22" i="4"/>
  <c r="C22" i="4"/>
  <c r="H5" i="4" l="1"/>
  <c r="D14" i="4" s="1"/>
  <c r="D21" i="4"/>
  <c r="C21" i="4"/>
  <c r="D15" i="4" l="1"/>
  <c r="G11" i="4" s="1"/>
  <c r="G14" i="4" s="1"/>
  <c r="G19" i="4" s="1"/>
</calcChain>
</file>

<file path=xl/sharedStrings.xml><?xml version="1.0" encoding="utf-8"?>
<sst xmlns="http://schemas.openxmlformats.org/spreadsheetml/2006/main" count="39" uniqueCount="35">
  <si>
    <t>Resident</t>
  </si>
  <si>
    <t>Nonresident</t>
  </si>
  <si>
    <t>* After Remissions</t>
  </si>
  <si>
    <t>Est New Sum Rev</t>
  </si>
  <si>
    <t>Tuition per SCH</t>
  </si>
  <si>
    <t>Possible Tuition Increase</t>
  </si>
  <si>
    <t>Increase as %</t>
  </si>
  <si>
    <t>New Tuition per SCH</t>
  </si>
  <si>
    <t>AY Revenue Estimate</t>
  </si>
  <si>
    <t>Total Est Rev  w summer*</t>
  </si>
  <si>
    <t>Cost Drivers</t>
  </si>
  <si>
    <t>Current Shortfall</t>
  </si>
  <si>
    <t>Net</t>
  </si>
  <si>
    <t xml:space="preserve">New Full Time (45 SCH)  </t>
  </si>
  <si>
    <t>Increase in Full Time</t>
  </si>
  <si>
    <t>Full Time Tuition</t>
  </si>
  <si>
    <t>Total Est Tuition INCREASE*</t>
  </si>
  <si>
    <t>New Tuition Rev</t>
  </si>
  <si>
    <t>New State Appr</t>
  </si>
  <si>
    <t>Growth Estimate</t>
  </si>
  <si>
    <t>Net with growth</t>
  </si>
  <si>
    <t>Decline - Intl Students</t>
  </si>
  <si>
    <t>Summer 2019</t>
  </si>
  <si>
    <t>2019-20 Tuition</t>
  </si>
  <si>
    <t>Rocco's Estimate (11/13/2019)</t>
  </si>
  <si>
    <t>Resident UG</t>
  </si>
  <si>
    <t>Nonresident UG</t>
  </si>
  <si>
    <t>GROSS</t>
  </si>
  <si>
    <t>REMISSIONS</t>
  </si>
  <si>
    <t>NET</t>
  </si>
  <si>
    <t>FY20 Estimate*</t>
  </si>
  <si>
    <t>JP's UG Remission Estimate (11/19/2019)</t>
  </si>
  <si>
    <t>FY21 Est w/o growth*</t>
  </si>
  <si>
    <t>&lt;--------- FY19 ACTUALS</t>
  </si>
  <si>
    <t>Implementation - Year 2 of Spring 2019 Cuts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</si>
</sst>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-&quot;$&quot;* #,##0.0_-;\-&quot;$&quot;* #,##0.0_-;_-&quot;$&quot;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166" fontId="0" fillId="0" borderId="0" xfId="3" applyNumberFormat="1" applyFont="1"/>
    <xf numFmtId="0" fontId="0" fillId="0" borderId="0" xfId="0" applyAlignment="1">
      <alignment horizontal="right"/>
    </xf>
    <xf numFmtId="165" fontId="0" fillId="0" borderId="0" xfId="0" applyNumberFormat="1" applyBorder="1"/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0" xfId="0" applyBorder="1"/>
    <xf numFmtId="0" fontId="0" fillId="0" borderId="6" xfId="0" applyBorder="1"/>
    <xf numFmtId="165" fontId="0" fillId="0" borderId="0" xfId="1" applyNumberFormat="1" applyFont="1" applyBorder="1"/>
    <xf numFmtId="165" fontId="0" fillId="0" borderId="6" xfId="1" applyNumberFormat="1" applyFont="1" applyBorder="1"/>
    <xf numFmtId="10" fontId="0" fillId="0" borderId="0" xfId="2" applyNumberFormat="1" applyFont="1" applyBorder="1"/>
    <xf numFmtId="10" fontId="0" fillId="0" borderId="6" xfId="2" applyNumberFormat="1" applyFont="1" applyBorder="1"/>
    <xf numFmtId="0" fontId="0" fillId="0" borderId="7" xfId="0" applyBorder="1" applyAlignment="1">
      <alignment horizontal="right"/>
    </xf>
    <xf numFmtId="165" fontId="0" fillId="0" borderId="1" xfId="1" applyNumberFormat="1" applyFont="1" applyBorder="1"/>
    <xf numFmtId="165" fontId="0" fillId="0" borderId="8" xfId="1" applyNumberFormat="1" applyFont="1" applyBorder="1"/>
    <xf numFmtId="165" fontId="0" fillId="0" borderId="0" xfId="1" applyNumberFormat="1" applyFont="1" applyFill="1" applyBorder="1"/>
    <xf numFmtId="165" fontId="0" fillId="0" borderId="6" xfId="1" applyNumberFormat="1" applyFont="1" applyFill="1" applyBorder="1"/>
    <xf numFmtId="165" fontId="0" fillId="0" borderId="6" xfId="0" applyNumberFormat="1" applyBorder="1"/>
    <xf numFmtId="165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7" fontId="0" fillId="3" borderId="8" xfId="0" applyNumberFormat="1" applyFill="1" applyBorder="1"/>
    <xf numFmtId="165" fontId="0" fillId="0" borderId="1" xfId="0" applyNumberFormat="1" applyBorder="1"/>
    <xf numFmtId="165" fontId="0" fillId="0" borderId="8" xfId="0" applyNumberFormat="1" applyBorder="1"/>
    <xf numFmtId="0" fontId="0" fillId="0" borderId="6" xfId="0" applyFill="1" applyBorder="1"/>
    <xf numFmtId="7" fontId="0" fillId="0" borderId="0" xfId="0" applyNumberFormat="1"/>
    <xf numFmtId="5" fontId="0" fillId="0" borderId="0" xfId="0" applyNumberFormat="1" applyBorder="1"/>
    <xf numFmtId="0" fontId="0" fillId="0" borderId="2" xfId="0" applyBorder="1"/>
    <xf numFmtId="165" fontId="0" fillId="0" borderId="4" xfId="1" applyNumberFormat="1" applyFont="1" applyBorder="1"/>
    <xf numFmtId="0" fontId="0" fillId="0" borderId="5" xfId="0" applyBorder="1"/>
    <xf numFmtId="44" fontId="0" fillId="0" borderId="6" xfId="0" applyNumberFormat="1" applyBorder="1"/>
    <xf numFmtId="168" fontId="0" fillId="0" borderId="5" xfId="1" applyNumberFormat="1" applyFont="1" applyBorder="1"/>
    <xf numFmtId="7" fontId="0" fillId="0" borderId="5" xfId="1" applyNumberFormat="1" applyFont="1" applyBorder="1"/>
    <xf numFmtId="0" fontId="0" fillId="0" borderId="8" xfId="0" applyBorder="1"/>
    <xf numFmtId="0" fontId="0" fillId="0" borderId="7" xfId="0" applyBorder="1"/>
    <xf numFmtId="167" fontId="0" fillId="3" borderId="5" xfId="0" applyNumberFormat="1" applyFill="1" applyBorder="1"/>
    <xf numFmtId="167" fontId="0" fillId="4" borderId="5" xfId="0" applyNumberFormat="1" applyFill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166" fontId="4" fillId="0" borderId="0" xfId="3" applyNumberFormat="1" applyFont="1" applyFill="1" applyBorder="1"/>
    <xf numFmtId="166" fontId="4" fillId="0" borderId="0" xfId="3" applyNumberFormat="1" applyFont="1" applyBorder="1"/>
    <xf numFmtId="0" fontId="5" fillId="0" borderId="0" xfId="0" applyFont="1"/>
    <xf numFmtId="166" fontId="4" fillId="0" borderId="0" xfId="0" applyNumberFormat="1" applyFont="1" applyBorder="1"/>
    <xf numFmtId="165" fontId="0" fillId="2" borderId="0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7" fontId="0" fillId="0" borderId="5" xfId="1" applyNumberFormat="1" applyFont="1" applyBorder="1" applyProtection="1">
      <protection locked="0"/>
    </xf>
    <xf numFmtId="167" fontId="0" fillId="2" borderId="5" xfId="0" applyNumberFormat="1" applyFill="1" applyBorder="1" applyProtection="1">
      <protection locked="0"/>
    </xf>
    <xf numFmtId="167" fontId="0" fillId="2" borderId="5" xfId="1" applyNumberFormat="1" applyFont="1" applyFill="1" applyBorder="1" applyProtection="1"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"/>
  <sheetViews>
    <sheetView tabSelected="1" zoomScaleNormal="100" zoomScaleSheetLayoutView="100" zoomScalePageLayoutView="160" workbookViewId="0">
      <selection activeCell="O27" sqref="O27"/>
    </sheetView>
  </sheetViews>
  <sheetFormatPr defaultColWidth="11" defaultRowHeight="15.75" x14ac:dyDescent="0.25"/>
  <cols>
    <col min="1" max="1" width="2.5" customWidth="1"/>
    <col min="2" max="2" width="21.5" style="4" customWidth="1"/>
    <col min="3" max="3" width="14.375" customWidth="1"/>
    <col min="4" max="4" width="15.125" customWidth="1"/>
    <col min="5" max="6" width="1.625" customWidth="1"/>
    <col min="7" max="7" width="16.875" customWidth="1"/>
    <col min="8" max="8" width="36.125" customWidth="1"/>
    <col min="9" max="9" width="1.625" customWidth="1"/>
    <col min="10" max="10" width="11" style="40" hidden="1" customWidth="1"/>
    <col min="11" max="11" width="13.75" style="41" hidden="1" customWidth="1"/>
    <col min="12" max="12" width="14.75" style="41" hidden="1" customWidth="1"/>
    <col min="13" max="13" width="11" style="40" hidden="1" customWidth="1"/>
    <col min="14" max="14" width="11" hidden="1" customWidth="1"/>
  </cols>
  <sheetData>
    <row r="1" spans="2:13" ht="9.9499999999999993" customHeight="1" thickBot="1" x14ac:dyDescent="0.3"/>
    <row r="2" spans="2:13" x14ac:dyDescent="0.25">
      <c r="B2" s="6" t="s">
        <v>4</v>
      </c>
      <c r="C2" s="7"/>
      <c r="D2" s="8"/>
      <c r="I2" s="28"/>
    </row>
    <row r="3" spans="2:13" ht="16.5" thickBot="1" x14ac:dyDescent="0.3">
      <c r="B3" s="9"/>
      <c r="C3" s="10" t="s">
        <v>0</v>
      </c>
      <c r="D3" s="11" t="s">
        <v>1</v>
      </c>
    </row>
    <row r="4" spans="2:13" x14ac:dyDescent="0.25">
      <c r="B4" s="9" t="s">
        <v>23</v>
      </c>
      <c r="C4" s="12">
        <v>232</v>
      </c>
      <c r="D4" s="13">
        <v>763</v>
      </c>
      <c r="E4" s="3"/>
      <c r="F4" s="3"/>
      <c r="G4" s="30" t="s">
        <v>22</v>
      </c>
      <c r="H4" s="31">
        <f>ROUND(18261055,-5)</f>
        <v>18300000</v>
      </c>
      <c r="J4" s="45" t="s">
        <v>33</v>
      </c>
    </row>
    <row r="5" spans="2:13" x14ac:dyDescent="0.25">
      <c r="B5" s="9" t="s">
        <v>5</v>
      </c>
      <c r="C5" s="47">
        <v>0</v>
      </c>
      <c r="D5" s="48">
        <v>0</v>
      </c>
      <c r="G5" s="32" t="s">
        <v>3</v>
      </c>
      <c r="H5" s="13">
        <f>H4*AVERAGE(C6:D6)</f>
        <v>0</v>
      </c>
    </row>
    <row r="6" spans="2:13" x14ac:dyDescent="0.25">
      <c r="B6" s="9" t="s">
        <v>6</v>
      </c>
      <c r="C6" s="14">
        <f>C5/C4</f>
        <v>0</v>
      </c>
      <c r="D6" s="15">
        <f>D5/D4</f>
        <v>0</v>
      </c>
      <c r="G6" s="32"/>
      <c r="H6" s="33"/>
    </row>
    <row r="7" spans="2:13" ht="16.5" thickBot="1" x14ac:dyDescent="0.3">
      <c r="B7" s="16" t="s">
        <v>7</v>
      </c>
      <c r="C7" s="17">
        <f>C4+C5</f>
        <v>232</v>
      </c>
      <c r="D7" s="18">
        <f>D4+D5</f>
        <v>763</v>
      </c>
      <c r="E7" s="2"/>
      <c r="G7" s="34"/>
      <c r="H7" s="11"/>
      <c r="K7" s="42" t="s">
        <v>25</v>
      </c>
      <c r="L7" s="42" t="s">
        <v>26</v>
      </c>
    </row>
    <row r="8" spans="2:13" ht="6" customHeight="1" thickBot="1" x14ac:dyDescent="0.3">
      <c r="G8" s="35"/>
      <c r="H8" s="11"/>
    </row>
    <row r="9" spans="2:13" x14ac:dyDescent="0.25">
      <c r="B9" s="6" t="s">
        <v>8</v>
      </c>
      <c r="C9" s="7"/>
      <c r="D9" s="8"/>
      <c r="G9" s="49">
        <v>0</v>
      </c>
      <c r="H9" s="11" t="s">
        <v>10</v>
      </c>
      <c r="J9" s="45" t="s">
        <v>27</v>
      </c>
      <c r="K9" s="43">
        <v>94712033.457318291</v>
      </c>
      <c r="L9" s="43">
        <v>257117153.119578</v>
      </c>
      <c r="M9" s="40" t="s">
        <v>24</v>
      </c>
    </row>
    <row r="10" spans="2:13" x14ac:dyDescent="0.25">
      <c r="B10" s="9"/>
      <c r="C10" s="19" t="s">
        <v>0</v>
      </c>
      <c r="D10" s="20" t="s">
        <v>1</v>
      </c>
      <c r="G10" s="49">
        <v>0</v>
      </c>
      <c r="H10" s="11" t="s">
        <v>11</v>
      </c>
      <c r="J10" s="45" t="s">
        <v>28</v>
      </c>
      <c r="K10" s="44">
        <v>26242409.66368727</v>
      </c>
      <c r="L10" s="44">
        <v>16797079.326583967</v>
      </c>
      <c r="M10" s="40" t="s">
        <v>31</v>
      </c>
    </row>
    <row r="11" spans="2:13" x14ac:dyDescent="0.25">
      <c r="B11" s="9" t="s">
        <v>30</v>
      </c>
      <c r="C11" s="12">
        <f>ROUND(K11,-5)</f>
        <v>68500000</v>
      </c>
      <c r="D11" s="13">
        <f>ROUND(L11,-5)</f>
        <v>240300000</v>
      </c>
      <c r="G11" s="38">
        <f>D15</f>
        <v>0</v>
      </c>
      <c r="H11" s="11" t="s">
        <v>17</v>
      </c>
      <c r="J11" s="45" t="s">
        <v>29</v>
      </c>
      <c r="K11" s="46">
        <f>K9-K10</f>
        <v>68469623.793631017</v>
      </c>
      <c r="L11" s="46">
        <f>L9-L10</f>
        <v>240320073.79299402</v>
      </c>
    </row>
    <row r="12" spans="2:13" x14ac:dyDescent="0.25">
      <c r="B12" s="9" t="s">
        <v>32</v>
      </c>
      <c r="C12" s="12">
        <f>C11*(1+C6)</f>
        <v>68500000</v>
      </c>
      <c r="D12" s="13">
        <f>D11*(1+D6)</f>
        <v>240300000</v>
      </c>
      <c r="G12" s="50">
        <v>0</v>
      </c>
      <c r="H12" s="11" t="s">
        <v>18</v>
      </c>
    </row>
    <row r="13" spans="2:13" x14ac:dyDescent="0.25">
      <c r="B13" s="9"/>
      <c r="C13" s="10"/>
      <c r="D13" s="11"/>
      <c r="G13" s="49">
        <v>0</v>
      </c>
      <c r="H13" s="27" t="s">
        <v>34</v>
      </c>
    </row>
    <row r="14" spans="2:13" x14ac:dyDescent="0.25">
      <c r="B14" s="9"/>
      <c r="C14" s="22" t="s">
        <v>9</v>
      </c>
      <c r="D14" s="21">
        <f>C12+D12+H5+H4</f>
        <v>327100000</v>
      </c>
      <c r="G14" s="39">
        <f>G11+G12+G13-G10-G9</f>
        <v>0</v>
      </c>
      <c r="H14" s="27" t="s">
        <v>12</v>
      </c>
    </row>
    <row r="15" spans="2:13" ht="16.5" thickBot="1" x14ac:dyDescent="0.3">
      <c r="B15" s="16"/>
      <c r="C15" s="23" t="s">
        <v>16</v>
      </c>
      <c r="D15" s="24">
        <f>(C12-C11)+(D12-D11)+H5</f>
        <v>0</v>
      </c>
      <c r="G15" s="50">
        <v>0</v>
      </c>
      <c r="H15" s="27" t="s">
        <v>19</v>
      </c>
    </row>
    <row r="16" spans="2:13" ht="18.75" customHeight="1" x14ac:dyDescent="0.25">
      <c r="G16" s="51">
        <v>0</v>
      </c>
      <c r="H16" s="27" t="s">
        <v>21</v>
      </c>
    </row>
    <row r="17" spans="2:8" x14ac:dyDescent="0.25">
      <c r="B17" s="4" t="s">
        <v>2</v>
      </c>
      <c r="G17" s="32"/>
      <c r="H17" s="11"/>
    </row>
    <row r="18" spans="2:8" ht="6.95" customHeight="1" thickBot="1" x14ac:dyDescent="0.3">
      <c r="G18" s="32"/>
      <c r="H18" s="11"/>
    </row>
    <row r="19" spans="2:8" x14ac:dyDescent="0.25">
      <c r="B19" s="6" t="s">
        <v>15</v>
      </c>
      <c r="C19" s="7"/>
      <c r="D19" s="8"/>
      <c r="G19" s="39">
        <f>SUM(G14:G16)</f>
        <v>0</v>
      </c>
      <c r="H19" s="11" t="s">
        <v>20</v>
      </c>
    </row>
    <row r="20" spans="2:8" ht="16.5" thickBot="1" x14ac:dyDescent="0.3">
      <c r="B20" s="9"/>
      <c r="C20" s="10" t="s">
        <v>0</v>
      </c>
      <c r="D20" s="11" t="s">
        <v>1</v>
      </c>
      <c r="G20" s="37"/>
      <c r="H20" s="36"/>
    </row>
    <row r="21" spans="2:8" x14ac:dyDescent="0.25">
      <c r="B21" s="9" t="s">
        <v>13</v>
      </c>
      <c r="C21" s="5">
        <f>45*C7</f>
        <v>10440</v>
      </c>
      <c r="D21" s="21">
        <f>45*D7</f>
        <v>34335</v>
      </c>
      <c r="E21" s="1"/>
      <c r="G21" s="10"/>
      <c r="H21" s="10"/>
    </row>
    <row r="22" spans="2:8" ht="16.5" thickBot="1" x14ac:dyDescent="0.3">
      <c r="B22" s="16" t="s">
        <v>14</v>
      </c>
      <c r="C22" s="25">
        <f>45*C5</f>
        <v>0</v>
      </c>
      <c r="D22" s="26">
        <f>45*D5</f>
        <v>0</v>
      </c>
      <c r="E22" s="1"/>
      <c r="G22" s="29"/>
      <c r="H22" s="10"/>
    </row>
    <row r="23" spans="2:8" x14ac:dyDescent="0.25">
      <c r="G23" s="29"/>
      <c r="H23" s="10"/>
    </row>
  </sheetData>
  <sheetProtection algorithmName="SHA-512" hashValue="S/zsTeJZBmAVRz8o0bmUojUazj3caEgzqnlO1o1+cCscgrLBRbKlEpw+UDrwk4sWnIahN949RhIGZwXko7R37g==" saltValue="od8dFzdrJjz3/M1ncgEcSQ==" spinCount="100000" sheet="1" objects="1" scenario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 Tuition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Debbie Sharp</cp:lastModifiedBy>
  <cp:lastPrinted>2019-11-22T21:21:33Z</cp:lastPrinted>
  <dcterms:created xsi:type="dcterms:W3CDTF">2016-01-06T23:01:33Z</dcterms:created>
  <dcterms:modified xsi:type="dcterms:W3CDTF">2019-11-25T21:27:10Z</dcterms:modified>
</cp:coreProperties>
</file>